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ременная\"/>
    </mc:Choice>
  </mc:AlternateContent>
  <xr:revisionPtr revIDLastSave="0" documentId="13_ncr:1_{D1DBCD08-A67D-4973-B416-ACDB4E34B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---" sheetId="1" r:id="rId1"/>
  </sheets>
  <definedNames>
    <definedName name="_xlnm.Print_Area" localSheetId="0">'---'!$A$1:$F$11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28" i="1" l="1"/>
  <c r="H23" i="1" l="1"/>
  <c r="G23" i="1"/>
  <c r="G22" i="1"/>
  <c r="H22" i="1"/>
  <c r="G21" i="1"/>
  <c r="H21" i="1"/>
  <c r="G20" i="1" l="1"/>
  <c r="H20" i="1"/>
  <c r="H19" i="1" l="1"/>
  <c r="G19" i="1"/>
  <c r="G18" i="1" l="1"/>
  <c r="H18" i="1"/>
  <c r="H17" i="1"/>
  <c r="G17" i="1"/>
  <c r="G16" i="1" l="1"/>
  <c r="H16" i="1"/>
  <c r="D21" i="1" l="1"/>
  <c r="C21" i="1"/>
  <c r="D17" i="1" l="1"/>
  <c r="D18" i="1"/>
  <c r="C18" i="1"/>
  <c r="C17" i="1"/>
  <c r="I16" i="1"/>
  <c r="I17" i="1"/>
  <c r="J17" i="1" l="1"/>
  <c r="J16" i="1"/>
  <c r="J28" i="1" l="1"/>
  <c r="I28" i="1"/>
  <c r="G10" i="1" l="1"/>
  <c r="H28" i="1"/>
  <c r="G28" i="1"/>
  <c r="E28" i="1" l="1"/>
  <c r="G9" i="1" l="1"/>
  <c r="D28" i="1" l="1"/>
  <c r="C28" i="1"/>
  <c r="D11" i="1" l="1"/>
  <c r="F11" i="1"/>
  <c r="G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Мироненко Светлана Викторовна</author>
  </authors>
  <commentList>
    <comment ref="D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Мироненко Светлана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итог года по с-ф</t>
        </r>
      </text>
    </comment>
    <comment ref="F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Мироненко Светлана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сумма по с-ф</t>
        </r>
      </text>
    </comment>
    <comment ref="D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Мироненко Светлана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Итог года по с-ф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Мироненко Светлана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стоимость/объем</t>
        </r>
      </text>
    </comment>
    <comment ref="F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Мироненко Светлана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сумма по с-ф</t>
        </r>
      </text>
    </comment>
  </commentList>
</comments>
</file>

<file path=xl/sharedStrings.xml><?xml version="1.0" encoding="utf-8"?>
<sst xmlns="http://schemas.openxmlformats.org/spreadsheetml/2006/main" count="45" uniqueCount="32">
  <si>
    <t>№ договора, дата договора</t>
  </si>
  <si>
    <t>Контрагент по договору (Продавец)</t>
  </si>
  <si>
    <t>Стоимость
(млн. рублей, без НДС)</t>
  </si>
  <si>
    <t xml:space="preserve">Наименование гарантирующего поставщика </t>
  </si>
  <si>
    <t>ООО "Омская энергосбытовая компания"</t>
  </si>
  <si>
    <t xml:space="preserve">Итого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</si>
  <si>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</si>
  <si>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</si>
  <si>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</si>
  <si>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</si>
  <si>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</si>
  <si>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</si>
  <si>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</si>
  <si>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</si>
  <si>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</si>
  <si>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</si>
  <si>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</si>
  <si>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стоимость без НДС</t>
  </si>
  <si>
    <t>объем по С-Ф</t>
  </si>
  <si>
    <t>(во исполнение Постановления Правительства РФ от 21.01.2004 г. № 24 (ред. от 30.01.2019 г.) "Об утверждении стандартов раскрытия информации субъектами оптового и розничного рынков электрической энергии")</t>
  </si>
  <si>
    <t xml:space="preserve">абз. 3  п. 19 "г"  ПП РФ № 24 от 21.01.2004 г. (ред. от 30.01.2019 г.)  </t>
  </si>
  <si>
    <t>91-3000 за 2025 г.</t>
  </si>
  <si>
    <t>01-2000 за 2025 г.</t>
  </si>
  <si>
    <t>91-4000 за 2025 г.</t>
  </si>
  <si>
    <t>91-5000 за 2025 г.</t>
  </si>
  <si>
    <t>договор 55100001914000 от 01.01.2025</t>
  </si>
  <si>
    <t>договор 55100001915000 от 01.01.2025</t>
  </si>
  <si>
    <t>договор 55100001012000 от 26.04.2023</t>
  </si>
  <si>
    <t>договор 55100001913000 от 26.04.2023</t>
  </si>
  <si>
    <t>Объём потерь (млн. кВт·ч)</t>
  </si>
  <si>
    <t>Средневзвешенная цена покупки (руб./кВт·ч)</t>
  </si>
  <si>
    <t>О закупке ООО "Электротехнический комплекс" электрической энергии для компенсации потерь в сетях и её стоимости (итог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</si>
</sst>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_-* #,##0_р_._-;\-* #,##0_р_._-;_-* &quot;-&quot;??_р_._-;_-@_-"/>
    <numFmt numFmtId="166" formatCode="#,##0.0000"/>
    <numFmt numFmtId="167" formatCode="#,##0.000000"/>
    <numFmt numFmtId="168" formatCode="#,##0.00000000"/>
    <numFmt numFmtId="169" formatCode="#,##0.000000000_ ;\-#,##0.000000000\ "/>
    <numFmt numFmtId="170" formatCode="#,##0.00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 Narrow"/>
      <family val="2"/>
      <charset val="204"/>
    </font>
    <font>
      <sz val="11"/>
      <color rgb="FF0070C0"/>
      <name val="Arial Narrow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7" fillId="0" borderId="4" xfId="0" applyFont="1" applyBorder="1"/>
    <xf numFmtId="3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11" fillId="0" borderId="5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6" fillId="2" borderId="4" xfId="0" applyFont="1" applyFill="1" applyBorder="1"/>
    <xf numFmtId="0" fontId="12" fillId="2" borderId="5" xfId="0" applyFont="1" applyFill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167" fontId="6" fillId="2" borderId="5" xfId="0" applyNumberFormat="1" applyFont="1" applyFill="1" applyBorder="1" applyAlignment="1">
      <alignment horizontal="center" vertical="center"/>
    </xf>
    <xf numFmtId="168" fontId="6" fillId="2" borderId="6" xfId="0" applyNumberFormat="1" applyFont="1" applyFill="1" applyBorder="1" applyAlignment="1">
      <alignment horizontal="center" vertical="center"/>
    </xf>
    <xf numFmtId="169" fontId="3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70" fontId="7" fillId="2" borderId="5" xfId="0" applyNumberFormat="1" applyFont="1" applyFill="1" applyBorder="1" applyAlignment="1">
      <alignment horizontal="center" vertical="center"/>
    </xf>
    <xf numFmtId="168" fontId="7" fillId="2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/>
    <xf numFmtId="170" fontId="8" fillId="2" borderId="5" xfId="0" applyNumberFormat="1" applyFont="1" applyFill="1" applyBorder="1" applyAlignment="1">
      <alignment horizontal="center" vertical="center"/>
    </xf>
    <xf numFmtId="168" fontId="8" fillId="2" borderId="6" xfId="0" applyNumberFormat="1" applyFont="1" applyFill="1" applyBorder="1" applyAlignment="1">
      <alignment horizontal="center" vertical="center"/>
    </xf>
    <xf numFmtId="17" fontId="16" fillId="0" borderId="5" xfId="0" applyNumberFormat="1" applyFont="1" applyBorder="1" applyAlignment="1">
      <alignment horizontal="right"/>
    </xf>
    <xf numFmtId="167" fontId="3" fillId="0" borderId="0" xfId="0" applyNumberFormat="1" applyFont="1"/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8" xfId="2" xr:uid="{00000000-0005-0000-0000-000002000000}"/>
    <cellStyle name="Процентный 3" xfId="3" xr:uid="{00000000-0005-0000-0000-000003000000}"/>
  </cellStyles>
  <dxfs count="0"/>
  <tableStyles count="0" defaultTableStyle="TableStyleMedium2" defaultPivotStyle="PivotStyleLight16"/>
  <colors>
    <mruColors>
      <color rgb="FFBB3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zoomScaleNormal="100" zoomScaleSheetLayoutView="100" workbookViewId="0">
      <selection activeCell="C33" sqref="C33"/>
    </sheetView>
  </sheetViews>
  <sheetFormatPr defaultRowHeight="16.5" x14ac:dyDescent="0.3"/>
  <cols>
    <col min="1" max="1" width="43.7109375" style="2" customWidth="1"/>
    <col min="2" max="2" width="23.7109375" style="2" customWidth="1"/>
    <col min="3" max="3" width="26.42578125" style="2" customWidth="1"/>
    <col min="4" max="6" width="18.85546875" style="2" customWidth="1"/>
    <col min="7" max="7" width="17.7109375" style="2" hidden="1" customWidth="1"/>
    <col min="8" max="10" width="17.7109375" style="2" customWidth="1"/>
    <col min="11" max="11" width="9.85546875" style="39" bestFit="1" customWidth="1"/>
    <col min="12" max="16384" width="9.140625" style="2"/>
  </cols>
  <sheetData>
    <row r="1" spans="1:11" x14ac:dyDescent="0.3">
      <c r="A1" s="1"/>
      <c r="E1" s="3"/>
      <c r="F1" s="3" t="s">
        <v>20</v>
      </c>
    </row>
    <row r="3" spans="1:11" ht="29.25" customHeight="1" x14ac:dyDescent="0.3">
      <c r="A3" s="47" t="s">
        <v>31</v>
      </c>
      <c r="B3" s="47"/>
      <c r="C3" s="47"/>
      <c r="D3" s="47"/>
      <c r="E3" s="47"/>
      <c r="F3" s="47"/>
    </row>
    <row r="4" spans="1:11" ht="29.25" customHeight="1" x14ac:dyDescent="0.3">
      <c r="A4" s="48" t="s">
        <v>19</v>
      </c>
      <c r="B4" s="48"/>
      <c r="C4" s="48"/>
      <c r="D4" s="48"/>
      <c r="E4" s="48"/>
      <c r="F4" s="48"/>
    </row>
    <row r="5" spans="1:11" ht="18.75" thickBot="1" x14ac:dyDescent="0.35">
      <c r="B5" s="4"/>
      <c r="C5" s="4"/>
      <c r="D5" s="4"/>
      <c r="E5" s="4"/>
    </row>
    <row r="6" spans="1:11" s="5" customFormat="1" ht="63" customHeight="1" x14ac:dyDescent="0.3">
      <c r="A6" s="20" t="s">
        <v>3</v>
      </c>
      <c r="B6" s="21" t="s">
        <v>0</v>
      </c>
      <c r="C6" s="21" t="s">
        <v>1</v>
      </c>
      <c r="D6" s="22" t="s">
        <v>29</v>
      </c>
      <c r="E6" s="22" t="s">
        <v>30</v>
      </c>
      <c r="F6" s="23" t="s">
        <v>2</v>
      </c>
      <c r="K6" s="40"/>
    </row>
    <row r="7" spans="1:11" ht="33" x14ac:dyDescent="0.3">
      <c r="A7" s="6" t="s">
        <v>4</v>
      </c>
      <c r="B7" s="11" t="s">
        <v>27</v>
      </c>
      <c r="C7" s="12" t="s">
        <v>4</v>
      </c>
      <c r="D7" s="27">
        <v>9.5567320000000002</v>
      </c>
      <c r="E7" s="41">
        <v>3.6299567686151653</v>
      </c>
      <c r="F7" s="42">
        <v>35.27869338</v>
      </c>
      <c r="G7" s="2">
        <f>F7/D7</f>
        <v>3.6915017999876945</v>
      </c>
      <c r="H7" s="19"/>
      <c r="J7" s="10"/>
    </row>
    <row r="8" spans="1:11" ht="33" x14ac:dyDescent="0.3">
      <c r="A8" s="6" t="s">
        <v>4</v>
      </c>
      <c r="B8" s="11" t="s">
        <v>28</v>
      </c>
      <c r="C8" s="12" t="s">
        <v>4</v>
      </c>
      <c r="D8" s="27">
        <v>4.2824359999999997</v>
      </c>
      <c r="E8" s="28">
        <v>3.6507606885426895</v>
      </c>
      <c r="F8" s="29">
        <v>15.634149000000001</v>
      </c>
      <c r="G8" s="2">
        <f>F8/D8</f>
        <v>3.6507606885426895</v>
      </c>
      <c r="H8" s="9"/>
      <c r="J8" s="10"/>
    </row>
    <row r="9" spans="1:11" ht="33" x14ac:dyDescent="0.3">
      <c r="A9" s="6" t="s">
        <v>4</v>
      </c>
      <c r="B9" s="11" t="s">
        <v>25</v>
      </c>
      <c r="C9" s="12" t="s">
        <v>4</v>
      </c>
      <c r="D9" s="27">
        <v>5.6909939999999999</v>
      </c>
      <c r="E9" s="28">
        <v>3.6532118993623959</v>
      </c>
      <c r="F9" s="29">
        <v>20.790406999999998</v>
      </c>
      <c r="G9" s="2">
        <f t="shared" ref="G9" si="0">F9/D9</f>
        <v>3.6532118993623959</v>
      </c>
      <c r="H9" s="9"/>
      <c r="J9" s="10"/>
    </row>
    <row r="10" spans="1:11" ht="33" x14ac:dyDescent="0.3">
      <c r="A10" s="6" t="s">
        <v>4</v>
      </c>
      <c r="B10" s="11" t="s">
        <v>26</v>
      </c>
      <c r="C10" s="12" t="s">
        <v>4</v>
      </c>
      <c r="D10" s="27">
        <v>1.5422579999999999</v>
      </c>
      <c r="E10" s="28">
        <v>3.6079981429825621</v>
      </c>
      <c r="F10" s="29">
        <v>5.5644640000000001</v>
      </c>
      <c r="G10" s="2">
        <f>F10/D10</f>
        <v>3.6079981429825621</v>
      </c>
      <c r="H10" s="9"/>
      <c r="J10" s="10"/>
    </row>
    <row r="11" spans="1:11" ht="31.5" customHeight="1" x14ac:dyDescent="0.3">
      <c r="A11" s="13" t="s">
        <v>5</v>
      </c>
      <c r="B11" s="14"/>
      <c r="C11" s="15"/>
      <c r="D11" s="17">
        <f>SUM(D7:D10)</f>
        <v>21.072420000000001</v>
      </c>
      <c r="E11" s="16"/>
      <c r="F11" s="18">
        <f>SUM(F7:F10)</f>
        <v>77.267713380000004</v>
      </c>
      <c r="H11" s="9"/>
      <c r="J11" s="10"/>
    </row>
    <row r="12" spans="1:11" x14ac:dyDescent="0.3">
      <c r="D12" s="7"/>
      <c r="E12" s="8"/>
      <c r="F12" s="8"/>
      <c r="J12" s="10"/>
    </row>
    <row r="13" spans="1:11" hidden="1" x14ac:dyDescent="0.3"/>
    <row r="14" spans="1:11" hidden="1" x14ac:dyDescent="0.3">
      <c r="C14" s="45" t="s">
        <v>22</v>
      </c>
      <c r="D14" s="46"/>
      <c r="E14" s="45" t="s">
        <v>21</v>
      </c>
      <c r="F14" s="46"/>
      <c r="G14" s="45" t="s">
        <v>23</v>
      </c>
      <c r="H14" s="46"/>
      <c r="I14" s="45" t="s">
        <v>24</v>
      </c>
      <c r="J14" s="46"/>
    </row>
    <row r="15" spans="1:11" hidden="1" x14ac:dyDescent="0.3">
      <c r="C15" s="31" t="s">
        <v>17</v>
      </c>
      <c r="D15" s="25" t="s">
        <v>18</v>
      </c>
      <c r="E15" s="30" t="s">
        <v>17</v>
      </c>
      <c r="F15" s="25" t="s">
        <v>18</v>
      </c>
      <c r="G15" s="30" t="s">
        <v>17</v>
      </c>
      <c r="H15" s="25" t="s">
        <v>18</v>
      </c>
      <c r="I15" s="30" t="s">
        <v>17</v>
      </c>
      <c r="J15" s="25" t="s">
        <v>18</v>
      </c>
    </row>
    <row r="16" spans="1:11" hidden="1" x14ac:dyDescent="0.3">
      <c r="B16" s="24" t="s">
        <v>6</v>
      </c>
      <c r="C16" s="36">
        <v>2525680.3899999987</v>
      </c>
      <c r="D16" s="37">
        <v>761123.23869599996</v>
      </c>
      <c r="E16" s="38">
        <v>1978281.1500000001</v>
      </c>
      <c r="F16" s="33">
        <v>597275.3361689999</v>
      </c>
      <c r="G16" s="38">
        <f>2011364.22-27145.06</f>
        <v>1984219.16</v>
      </c>
      <c r="H16" s="33">
        <f>602747.91061-8210</f>
        <v>594537.91061000002</v>
      </c>
      <c r="I16" s="38">
        <f>991837.58-55161.37</f>
        <v>936676.21</v>
      </c>
      <c r="J16" s="33">
        <f>304708.854176-16683.514433</f>
        <v>288025.33974299999</v>
      </c>
    </row>
    <row r="17" spans="2:10" hidden="1" x14ac:dyDescent="0.3">
      <c r="B17" s="24" t="s">
        <v>7</v>
      </c>
      <c r="C17" s="36">
        <f>1895029.16</f>
        <v>1895029.16</v>
      </c>
      <c r="D17" s="37">
        <f>519246.556998</f>
        <v>519246.55699800001</v>
      </c>
      <c r="E17" s="26">
        <v>2514690.77</v>
      </c>
      <c r="F17" s="33">
        <v>690374.95746599999</v>
      </c>
      <c r="G17" s="26">
        <f>2999148.48-485217.66+20153.53-28092.36</f>
        <v>2505991.9899999998</v>
      </c>
      <c r="H17" s="33">
        <f>802899.733946-127019.999997+5275.778621-7354</f>
        <v>673801.51257000002</v>
      </c>
      <c r="I17" s="26">
        <f>600450.55-4430.36</f>
        <v>596020.19000000006</v>
      </c>
      <c r="J17" s="33">
        <f>164903.507194-1216.296907</f>
        <v>163687.21028699999</v>
      </c>
    </row>
    <row r="18" spans="2:10" hidden="1" x14ac:dyDescent="0.3">
      <c r="B18" s="24" t="s">
        <v>8</v>
      </c>
      <c r="C18" s="36">
        <f>2332610.88</f>
        <v>2332610.88</v>
      </c>
      <c r="D18" s="37">
        <f>755725.808359</f>
        <v>755725.80835900002</v>
      </c>
      <c r="E18" s="26">
        <v>1026720.4600000002</v>
      </c>
      <c r="F18" s="33">
        <v>331704.12238900003</v>
      </c>
      <c r="G18" s="26">
        <f>1638433.48-26600.92</f>
        <v>1611832.56</v>
      </c>
      <c r="H18" s="33">
        <f>529331.171867-8593.995475</f>
        <v>520737.17639200005</v>
      </c>
      <c r="I18" s="26">
        <v>245701.33999999997</v>
      </c>
      <c r="J18" s="33">
        <v>80552.391143999994</v>
      </c>
    </row>
    <row r="19" spans="2:10" hidden="1" x14ac:dyDescent="0.3">
      <c r="B19" s="24" t="s">
        <v>9</v>
      </c>
      <c r="C19" s="32">
        <v>2018729.03</v>
      </c>
      <c r="D19" s="33">
        <v>572948.77998899994</v>
      </c>
      <c r="E19" s="26">
        <v>962977.63000000012</v>
      </c>
      <c r="F19" s="33">
        <v>272287.56048500002</v>
      </c>
      <c r="G19" s="26">
        <f>2078487.61+15173.59-5685.49-30485.66</f>
        <v>2057490.0500000003</v>
      </c>
      <c r="H19" s="33">
        <f>587704.53648+4290.421677-1607.606-8620</f>
        <v>581767.35215699999</v>
      </c>
      <c r="I19" s="26">
        <v>802561.42999999993</v>
      </c>
      <c r="J19" s="33">
        <v>226970.46273999999</v>
      </c>
    </row>
    <row r="20" spans="2:10" hidden="1" x14ac:dyDescent="0.3">
      <c r="B20" s="24" t="s">
        <v>10</v>
      </c>
      <c r="C20" s="32">
        <v>2312775.8199999994</v>
      </c>
      <c r="D20" s="33">
        <v>673455.54431600007</v>
      </c>
      <c r="E20" s="26">
        <v>1028570.0499999999</v>
      </c>
      <c r="F20" s="33">
        <v>299571.58877099998</v>
      </c>
      <c r="G20" s="26">
        <f>1979599.59+1949.33+116014.09</f>
        <v>2097563.0100000002</v>
      </c>
      <c r="H20" s="33">
        <f>566092.568789+539.836+32128.143346</f>
        <v>598760.54813500005</v>
      </c>
      <c r="I20" s="26">
        <v>439687.0300000002</v>
      </c>
      <c r="J20" s="33">
        <v>128037.645762</v>
      </c>
    </row>
    <row r="21" spans="2:10" hidden="1" x14ac:dyDescent="0.3">
      <c r="B21" s="24" t="s">
        <v>11</v>
      </c>
      <c r="C21" s="32">
        <f>2198184.09-350305.2</f>
        <v>1847878.89</v>
      </c>
      <c r="D21" s="33">
        <f>627350.904234-98974.443504</f>
        <v>528376.46073000005</v>
      </c>
      <c r="E21" s="26">
        <v>798673.88</v>
      </c>
      <c r="F21" s="33">
        <v>225655.536987</v>
      </c>
      <c r="G21" s="26">
        <f>501791.53-7525.08</f>
        <v>494266.45</v>
      </c>
      <c r="H21" s="33">
        <f>141775.057232-2126.118516</f>
        <v>139648.938716</v>
      </c>
      <c r="I21" s="26">
        <v>278908.23</v>
      </c>
      <c r="J21" s="33">
        <v>78851.921159999998</v>
      </c>
    </row>
    <row r="22" spans="2:10" hidden="1" x14ac:dyDescent="0.3">
      <c r="B22" s="24" t="s">
        <v>12</v>
      </c>
      <c r="C22" s="32">
        <v>2601236.2100000009</v>
      </c>
      <c r="D22" s="33">
        <v>696557.73561200011</v>
      </c>
      <c r="E22" s="26">
        <v>1027309.9500000001</v>
      </c>
      <c r="F22" s="33">
        <v>273926.66355200001</v>
      </c>
      <c r="G22" s="26">
        <f>580802.4+218477.82</f>
        <v>799280.22</v>
      </c>
      <c r="H22" s="33">
        <f>154867.838306+58255.936701</f>
        <v>213123.77500699999</v>
      </c>
      <c r="I22" s="26">
        <v>170774.52999999997</v>
      </c>
      <c r="J22" s="33">
        <v>45519.601099</v>
      </c>
    </row>
    <row r="23" spans="2:10" hidden="1" x14ac:dyDescent="0.3">
      <c r="B23" s="24" t="s">
        <v>13</v>
      </c>
      <c r="C23" s="32">
        <v>3410054.6600000006</v>
      </c>
      <c r="D23" s="33">
        <v>855455.27365400002</v>
      </c>
      <c r="E23" s="26">
        <v>892768.76999999955</v>
      </c>
      <c r="F23" s="33">
        <v>222987.04457799994</v>
      </c>
      <c r="G23" s="26">
        <f>1188400.63-77813.94</f>
        <v>1110586.69</v>
      </c>
      <c r="H23" s="33">
        <f>296827.078758-19435.605387</f>
        <v>277391.47337099997</v>
      </c>
      <c r="I23" s="26">
        <v>411038.89</v>
      </c>
      <c r="J23" s="33">
        <v>102624.20629399999</v>
      </c>
    </row>
    <row r="24" spans="2:10" hidden="1" x14ac:dyDescent="0.3">
      <c r="B24" s="24" t="s">
        <v>14</v>
      </c>
      <c r="C24" s="36">
        <v>2460853.13</v>
      </c>
      <c r="D24" s="37">
        <v>608799.54976099986</v>
      </c>
      <c r="E24" s="26">
        <v>1103798.4799999997</v>
      </c>
      <c r="F24" s="33">
        <v>273467.22200299997</v>
      </c>
      <c r="G24" s="26">
        <v>473491.01</v>
      </c>
      <c r="H24" s="33">
        <v>117307.89536200001</v>
      </c>
      <c r="I24" s="26">
        <v>221147.35</v>
      </c>
      <c r="J24" s="33">
        <v>54821.335742999989</v>
      </c>
    </row>
    <row r="25" spans="2:10" hidden="1" x14ac:dyDescent="0.3">
      <c r="B25" s="24" t="s">
        <v>15</v>
      </c>
      <c r="C25" s="36">
        <v>5268744.3399999989</v>
      </c>
      <c r="D25" s="37">
        <v>1431996.8178409999</v>
      </c>
      <c r="E25" s="26">
        <v>1025638.3200000002</v>
      </c>
      <c r="F25" s="33">
        <v>276623.110323</v>
      </c>
      <c r="G25" s="26">
        <v>1749819.0300000003</v>
      </c>
      <c r="H25" s="33">
        <v>471940.63710100006</v>
      </c>
      <c r="I25" s="26">
        <v>396387.35999999993</v>
      </c>
      <c r="J25" s="33">
        <v>106907.317219</v>
      </c>
    </row>
    <row r="26" spans="2:10" hidden="1" x14ac:dyDescent="0.3">
      <c r="B26" s="24" t="s">
        <v>16</v>
      </c>
      <c r="C26" s="36">
        <v>4356809.7600000016</v>
      </c>
      <c r="D26" s="37">
        <v>1079401.1878430001</v>
      </c>
      <c r="E26" s="26">
        <v>1532594.2399999998</v>
      </c>
      <c r="F26" s="33">
        <v>378605.29497299989</v>
      </c>
      <c r="G26" s="26">
        <v>993324.05999999994</v>
      </c>
      <c r="H26" s="33">
        <v>245386.37795899998</v>
      </c>
      <c r="I26" s="26">
        <v>500857.36999999994</v>
      </c>
      <c r="J26" s="33">
        <v>123728.52851800001</v>
      </c>
    </row>
    <row r="27" spans="2:10" hidden="1" x14ac:dyDescent="0.3">
      <c r="B27" s="43">
        <v>45658</v>
      </c>
      <c r="C27" s="36">
        <v>4248291.1100000003</v>
      </c>
      <c r="D27" s="37">
        <v>1073645.2343840001</v>
      </c>
      <c r="E27" s="38">
        <v>1742126.04</v>
      </c>
      <c r="F27" s="37">
        <v>439947.48193999997</v>
      </c>
      <c r="G27" s="38">
        <v>4912542.5599999996</v>
      </c>
      <c r="H27" s="37">
        <v>1256590.163594</v>
      </c>
      <c r="I27" s="38">
        <v>564704.44999999995</v>
      </c>
      <c r="J27" s="37">
        <v>142531.84291599999</v>
      </c>
    </row>
    <row r="28" spans="2:10" hidden="1" x14ac:dyDescent="0.3">
      <c r="C28" s="35">
        <f t="shared" ref="C28:J28" si="1">SUM(C16:C27)</f>
        <v>35278693.380000003</v>
      </c>
      <c r="D28" s="34">
        <f t="shared" si="1"/>
        <v>9556732.1881830003</v>
      </c>
      <c r="E28" s="35">
        <f>SUM(E16:E27)</f>
        <v>15634149.739999998</v>
      </c>
      <c r="F28" s="34">
        <f>SUM(F16:F27)</f>
        <v>4282425.9196359999</v>
      </c>
      <c r="G28" s="35">
        <f t="shared" si="1"/>
        <v>20790406.789999999</v>
      </c>
      <c r="H28" s="34">
        <f t="shared" si="1"/>
        <v>5690993.7609740002</v>
      </c>
      <c r="I28" s="35">
        <f t="shared" si="1"/>
        <v>5564464.3800000008</v>
      </c>
      <c r="J28" s="34">
        <f t="shared" si="1"/>
        <v>1542257.802625</v>
      </c>
    </row>
    <row r="29" spans="2:10" hidden="1" x14ac:dyDescent="0.3">
      <c r="C29" s="35"/>
      <c r="D29" s="34"/>
      <c r="E29" s="35"/>
      <c r="F29" s="34"/>
      <c r="G29" s="35"/>
      <c r="H29" s="34"/>
      <c r="I29" s="35"/>
      <c r="J29" s="34"/>
    </row>
    <row r="30" spans="2:10" hidden="1" x14ac:dyDescent="0.3"/>
    <row r="31" spans="2:10" x14ac:dyDescent="0.3">
      <c r="C31" s="44"/>
    </row>
  </sheetData>
  <mergeCells count="6">
    <mergeCell ref="I14:J14"/>
    <mergeCell ref="A3:F3"/>
    <mergeCell ref="E14:F14"/>
    <mergeCell ref="C14:D14"/>
    <mergeCell ref="A4:F4"/>
    <mergeCell ref="G14:H14"/>
  </mergeCells>
  <phoneticPr fontId="17" type="noConversion"/>
  <pageMargins left="0.7" right="0.7" top="0.75" bottom="0.75" header="0.3" footer="0.3"/>
  <pageSetup paperSize="9" scale="4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---</vt:lpstr>
      <vt:lpstr>'---'!Область_печати</vt:lpstr>
    </vt:vector>
  </TitlesOfParts>
  <Company>МРСК Сибири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Мироненко Светлана Викторовна</cp:lastModifiedBy>
  <dcterms:created xsi:type="dcterms:W3CDTF">2015-07-10T04:09:05Z</dcterms:created>
  <dcterms:modified xsi:type="dcterms:W3CDTF">2026-02-27T10:58:21Z</dcterms:modified>
</cp:coreProperties>
</file>